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400" activeTab="0"/>
  </bookViews>
  <sheets>
    <sheet name="CO2-uitstoot van meneer Janse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<sst xmlns="http://schemas.openxmlformats.org/spreadsheetml/2006/main" count="133" uniqueCount="100">
  <si>
    <t>woonwerkafstand (km)</t>
  </si>
  <si>
    <t>afstand per werkdag</t>
  </si>
  <si>
    <t>dagen per jaar</t>
  </si>
  <si>
    <t>werkdagen per jaar</t>
  </si>
  <si>
    <t>vrije dagen</t>
  </si>
  <si>
    <t>in uren opgenomen vrije dagen</t>
  </si>
  <si>
    <t>afwezigheid door ziekte</t>
  </si>
  <si>
    <t>BEZETTINGSGRAAD (BG)</t>
  </si>
  <si>
    <t>BG</t>
  </si>
  <si>
    <t>km/BGj</t>
  </si>
  <si>
    <t>woonwerk/BG</t>
  </si>
  <si>
    <t>werk/BG</t>
  </si>
  <si>
    <t>privé/BG</t>
  </si>
  <si>
    <t>C02-UITSTOOT</t>
  </si>
  <si>
    <t>CO2-uitstoot diesel/km</t>
  </si>
  <si>
    <t>CO2-uitstoot/km met BG=1</t>
  </si>
  <si>
    <t>FILES</t>
  </si>
  <si>
    <t>VAB</t>
  </si>
  <si>
    <t>BG woonwerk = 1</t>
  </si>
  <si>
    <t>M01</t>
  </si>
  <si>
    <t>EXTRA FACTOREN</t>
  </si>
  <si>
    <t>airco + verlichting</t>
  </si>
  <si>
    <t>Janse is zuinig</t>
  </si>
  <si>
    <t>bouw/sloop en onderhoud</t>
  </si>
  <si>
    <t>zachte banden</t>
  </si>
  <si>
    <t>rijden in de stad</t>
  </si>
  <si>
    <t>Totaal extra factoren</t>
  </si>
  <si>
    <t>Totaal Janse</t>
  </si>
  <si>
    <t>wereldbevolking</t>
  </si>
  <si>
    <t>Ghi</t>
  </si>
  <si>
    <t>CO2 per wereldburger</t>
  </si>
  <si>
    <t>wenselijk geachte reductie</t>
  </si>
  <si>
    <t>A06</t>
  </si>
  <si>
    <t>CO2-teveel Janse (factor)</t>
  </si>
  <si>
    <t>BRONNEN</t>
  </si>
  <si>
    <t>Archer 2006</t>
  </si>
  <si>
    <t>Menkveld 2001</t>
  </si>
  <si>
    <t>http://www.ecn.nl/docs/library/report/2001/c01106.pdf</t>
  </si>
  <si>
    <t>http://www.vab.be/nl/actueel/dossiers/dossiertekst.aspx?Id=205</t>
  </si>
  <si>
    <t>VERLIES ENERGIETRANSPORT</t>
  </si>
  <si>
    <t>"5/7"</t>
  </si>
  <si>
    <t>Totaal = A + B + C km/j</t>
  </si>
  <si>
    <t>De antropogene CO2-uitstoot van meneer Janse</t>
  </si>
  <si>
    <t>"4/9"</t>
  </si>
  <si>
    <t>Bron</t>
  </si>
  <si>
    <t>TOELICHTING 1</t>
  </si>
  <si>
    <t>TOELICHTING 2</t>
  </si>
  <si>
    <t>AFGELEGDE AFSTAND PER JAAR</t>
  </si>
  <si>
    <t>JANSE EN DE WERELDBURGERS</t>
  </si>
  <si>
    <t>van het totaal</t>
  </si>
  <si>
    <r>
      <t>A</t>
    </r>
    <r>
      <rPr>
        <sz val="10"/>
        <rFont val="Arial"/>
        <family val="0"/>
      </rPr>
      <t xml:space="preserve"> woonwerk km/j</t>
    </r>
  </si>
  <si>
    <r>
      <t>B</t>
    </r>
    <r>
      <rPr>
        <sz val="10"/>
        <rFont val="Arial"/>
        <family val="0"/>
      </rPr>
      <t xml:space="preserve"> werk km/j</t>
    </r>
  </si>
  <si>
    <r>
      <t>C</t>
    </r>
    <r>
      <rPr>
        <sz val="10"/>
        <rFont val="Arial"/>
        <family val="0"/>
      </rPr>
      <t xml:space="preserve"> privé km/j</t>
    </r>
  </si>
  <si>
    <t>van B</t>
  </si>
  <si>
    <t>van A</t>
  </si>
  <si>
    <t>van C</t>
  </si>
  <si>
    <t>van A + B + C</t>
  </si>
  <si>
    <t>BG = 1,6</t>
  </si>
  <si>
    <t>MIRA</t>
  </si>
  <si>
    <t>http://www.milieurapport.be/Upload/Main/MiraData/MIRA-T/01_SECTOREN/01_04/AG_2006_ENERGIE_DEF.PDF</t>
  </si>
  <si>
    <t>MIRA 2006</t>
  </si>
  <si>
    <t>geschat</t>
  </si>
  <si>
    <t>Janse rijdt zuinig</t>
  </si>
  <si>
    <t>tot. werkdagen</t>
  </si>
  <si>
    <t>km</t>
  </si>
  <si>
    <t>d/j</t>
  </si>
  <si>
    <t>km/j</t>
  </si>
  <si>
    <t>kg/km</t>
  </si>
  <si>
    <t>kg/j</t>
  </si>
  <si>
    <t>l/u</t>
  </si>
  <si>
    <t>l/j</t>
  </si>
  <si>
    <t>kg/l</t>
  </si>
  <si>
    <t>files per werkdag</t>
  </si>
  <si>
    <t>extra brandstof files</t>
  </si>
  <si>
    <t>filebrandstof Janse</t>
  </si>
  <si>
    <t>l=liter</t>
  </si>
  <si>
    <t>km=kilometer</t>
  </si>
  <si>
    <t>j=jaar</t>
  </si>
  <si>
    <t>d=dag</t>
  </si>
  <si>
    <t>min=min</t>
  </si>
  <si>
    <t>pers=persoon</t>
  </si>
  <si>
    <t>u=uur</t>
  </si>
  <si>
    <t>ton/j</t>
  </si>
  <si>
    <t>ton/j.pers</t>
  </si>
  <si>
    <t>pers</t>
  </si>
  <si>
    <t>Eindtotaal Janse (CO2)</t>
  </si>
  <si>
    <t>mond. CO2-uitstoot</t>
  </si>
  <si>
    <t>wenselijke CO2-uitstoot</t>
  </si>
  <si>
    <t>CO2/j door files</t>
  </si>
  <si>
    <t>CO2/j incl. files</t>
  </si>
  <si>
    <t>CO2/l diesel</t>
  </si>
  <si>
    <t>min/d</t>
  </si>
  <si>
    <t>CO2-uitstoot</t>
  </si>
  <si>
    <t>totaal op conto van Janse</t>
  </si>
  <si>
    <t>"fors"</t>
  </si>
  <si>
    <t>http://www.realclimate.org/index.php?p=368</t>
  </si>
  <si>
    <t>divers</t>
  </si>
  <si>
    <t>BG = 1,0</t>
  </si>
  <si>
    <t>jaar 2006</t>
  </si>
  <si>
    <t>afkortingen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</si>
</sst>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E+0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0.0"/>
    <numFmt numFmtId="172" formatCode="0.000000000"/>
    <numFmt numFmtId="173" formatCode="0.0000000000"/>
    <numFmt numFmtId="174" formatCode="0.00000000000"/>
    <numFmt numFmtId="175" formatCode="0.E+00"/>
    <numFmt numFmtId="176" formatCode="0.0.E+00"/>
    <numFmt numFmtId="177" formatCode="0.00.E+00"/>
    <numFmt numFmtId="178" formatCode="0.000.E+00"/>
    <numFmt numFmtId="179" formatCode="0.0000.E+00"/>
    <numFmt numFmtId="180" formatCode="0.00000.E+00"/>
  </numFmts>
  <fonts count="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9" fontId="0" fillId="0" borderId="0" xfId="0" applyNumberFormat="1" applyFill="1" applyAlignment="1">
      <alignment/>
    </xf>
    <xf numFmtId="9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0" fontId="1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77" fontId="0" fillId="0" borderId="0" xfId="0" applyNumberForma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64">
      <selection activeCell="D10" sqref="D10"/>
    </sheetView>
  </sheetViews>
  <sheetFormatPr defaultColWidth="9.140625" defaultRowHeight="12.75"/>
  <cols>
    <col min="1" max="1" width="31.00390625" style="0" customWidth="1"/>
    <col min="2" max="2" width="4.7109375" style="33" customWidth="1"/>
    <col min="3" max="3" width="4.7109375" style="0" customWidth="1"/>
    <col min="4" max="4" width="10.421875" style="0" customWidth="1"/>
    <col min="5" max="5" width="1.421875" style="0" customWidth="1"/>
    <col min="6" max="6" width="12.7109375" style="0" customWidth="1"/>
    <col min="7" max="7" width="15.57421875" style="0" customWidth="1"/>
    <col min="8" max="8" width="1.421875" style="0" customWidth="1"/>
    <col min="9" max="9" width="15.8515625" style="0" customWidth="1"/>
  </cols>
  <sheetData>
    <row r="1" spans="1:2" s="27" customFormat="1" ht="45" customHeight="1">
      <c r="A1" s="40" t="s">
        <v>42</v>
      </c>
      <c r="B1" s="41"/>
    </row>
    <row r="2" spans="1:2" s="44" customFormat="1" ht="18" customHeight="1">
      <c r="A2" s="42"/>
      <c r="B2" s="43"/>
    </row>
    <row r="3" spans="1:6" s="46" customFormat="1" ht="18" customHeight="1">
      <c r="A3" s="45"/>
      <c r="B3" s="34"/>
      <c r="F3" s="48" t="s">
        <v>99</v>
      </c>
    </row>
    <row r="4" ht="12.75">
      <c r="F4" t="s">
        <v>75</v>
      </c>
    </row>
    <row r="5" ht="12.75">
      <c r="F5" t="s">
        <v>76</v>
      </c>
    </row>
    <row r="6" ht="12.75">
      <c r="F6" t="s">
        <v>77</v>
      </c>
    </row>
    <row r="7" ht="12.75">
      <c r="F7" t="s">
        <v>78</v>
      </c>
    </row>
    <row r="8" ht="12.75">
      <c r="F8" t="s">
        <v>79</v>
      </c>
    </row>
    <row r="9" ht="12.75">
      <c r="F9" t="s">
        <v>80</v>
      </c>
    </row>
    <row r="10" ht="12.75">
      <c r="F10" t="s">
        <v>81</v>
      </c>
    </row>
    <row r="11" spans="2:9" ht="12.75">
      <c r="B11" s="47" t="s">
        <v>44</v>
      </c>
      <c r="G11" s="1" t="s">
        <v>45</v>
      </c>
      <c r="H11" s="1"/>
      <c r="I11" s="1" t="s">
        <v>46</v>
      </c>
    </row>
    <row r="12" spans="7:9" ht="12.75">
      <c r="G12" s="1"/>
      <c r="H12" s="1"/>
      <c r="I12" s="1"/>
    </row>
    <row r="13" spans="1:2" s="2" customFormat="1" ht="12.75">
      <c r="A13" s="1" t="s">
        <v>47</v>
      </c>
      <c r="B13" s="34"/>
    </row>
    <row r="14" spans="1:6" s="2" customFormat="1" ht="12.75">
      <c r="A14" s="2" t="s">
        <v>0</v>
      </c>
      <c r="B14" s="34"/>
      <c r="D14" s="18">
        <v>110</v>
      </c>
      <c r="E14" s="18"/>
      <c r="F14" s="18" t="s">
        <v>64</v>
      </c>
    </row>
    <row r="15" spans="1:6" s="2" customFormat="1" ht="12.75">
      <c r="A15" s="2" t="s">
        <v>1</v>
      </c>
      <c r="B15" s="34"/>
      <c r="D15" s="18">
        <f>D14*2</f>
        <v>220</v>
      </c>
      <c r="E15" s="18"/>
      <c r="F15" s="18" t="s">
        <v>64</v>
      </c>
    </row>
    <row r="16" spans="1:6" s="2" customFormat="1" ht="12.75">
      <c r="A16" s="2" t="s">
        <v>2</v>
      </c>
      <c r="B16" s="34"/>
      <c r="D16" s="11">
        <v>365.2777778</v>
      </c>
      <c r="E16" s="11"/>
      <c r="F16" s="11" t="s">
        <v>65</v>
      </c>
    </row>
    <row r="17" spans="1:8" s="2" customFormat="1" ht="12.75">
      <c r="A17" s="2" t="s">
        <v>3</v>
      </c>
      <c r="B17" s="34"/>
      <c r="D17" s="11">
        <f>D16*(5/7)</f>
        <v>260.91269842857145</v>
      </c>
      <c r="E17" s="11"/>
      <c r="F17" s="11" t="s">
        <v>65</v>
      </c>
      <c r="G17" s="7" t="s">
        <v>40</v>
      </c>
      <c r="H17" s="7"/>
    </row>
    <row r="18" spans="1:6" s="2" customFormat="1" ht="12.75">
      <c r="A18" s="2" t="s">
        <v>4</v>
      </c>
      <c r="B18" s="34"/>
      <c r="D18" s="37">
        <v>20</v>
      </c>
      <c r="E18" s="37"/>
      <c r="F18" s="37" t="s">
        <v>65</v>
      </c>
    </row>
    <row r="19" spans="1:6" s="2" customFormat="1" ht="12.75">
      <c r="A19" s="2" t="s">
        <v>5</v>
      </c>
      <c r="B19" s="34"/>
      <c r="D19" s="37">
        <v>3</v>
      </c>
      <c r="E19" s="37"/>
      <c r="F19" s="37" t="s">
        <v>65</v>
      </c>
    </row>
    <row r="20" spans="1:6" s="2" customFormat="1" ht="12.75">
      <c r="A20" s="2" t="s">
        <v>6</v>
      </c>
      <c r="B20" s="34"/>
      <c r="D20" s="37">
        <v>5</v>
      </c>
      <c r="E20" s="37"/>
      <c r="F20" s="37" t="s">
        <v>65</v>
      </c>
    </row>
    <row r="21" spans="1:6" s="2" customFormat="1" ht="12.75">
      <c r="A21" s="2" t="s">
        <v>63</v>
      </c>
      <c r="B21" s="34"/>
      <c r="D21" s="11">
        <f>D17-D18+D19-D20</f>
        <v>238.91269842857145</v>
      </c>
      <c r="E21" s="11"/>
      <c r="F21" s="11" t="s">
        <v>65</v>
      </c>
    </row>
    <row r="22" spans="1:6" s="2" customFormat="1" ht="12.75">
      <c r="A22" s="1" t="s">
        <v>50</v>
      </c>
      <c r="B22" s="34"/>
      <c r="D22" s="18">
        <f>D21*D15</f>
        <v>52560.79365428572</v>
      </c>
      <c r="E22" s="18"/>
      <c r="F22" s="18" t="s">
        <v>66</v>
      </c>
    </row>
    <row r="23" spans="1:6" s="2" customFormat="1" ht="12.75">
      <c r="A23" s="1" t="s">
        <v>51</v>
      </c>
      <c r="B23" s="34"/>
      <c r="D23" s="18">
        <v>28000</v>
      </c>
      <c r="E23" s="18"/>
      <c r="F23" s="18" t="s">
        <v>66</v>
      </c>
    </row>
    <row r="24" spans="1:6" s="2" customFormat="1" ht="12.75">
      <c r="A24" s="1" t="s">
        <v>52</v>
      </c>
      <c r="B24" s="34"/>
      <c r="D24" s="18">
        <v>12000</v>
      </c>
      <c r="E24" s="18"/>
      <c r="F24" s="18" t="s">
        <v>66</v>
      </c>
    </row>
    <row r="25" spans="1:6" s="1" customFormat="1" ht="12.75">
      <c r="A25" s="1" t="s">
        <v>41</v>
      </c>
      <c r="B25" s="34"/>
      <c r="D25" s="17">
        <f>D22+D23+D24</f>
        <v>92560.79365428572</v>
      </c>
      <c r="E25" s="17"/>
      <c r="F25" s="17" t="s">
        <v>66</v>
      </c>
    </row>
    <row r="26" spans="2:6" s="1" customFormat="1" ht="12.75">
      <c r="B26" s="34"/>
      <c r="D26" s="17"/>
      <c r="E26" s="17"/>
      <c r="F26" s="17"/>
    </row>
    <row r="27" spans="2:9" s="2" customFormat="1" ht="12.75">
      <c r="B27" s="34"/>
      <c r="D27" s="18"/>
      <c r="E27" s="18"/>
      <c r="F27" s="18"/>
      <c r="I27" s="3"/>
    </row>
    <row r="28" spans="1:11" s="1" customFormat="1" ht="12.75">
      <c r="A28" s="21" t="s">
        <v>7</v>
      </c>
      <c r="B28" s="35"/>
      <c r="C28" s="3" t="s">
        <v>8</v>
      </c>
      <c r="D28" s="39" t="s">
        <v>9</v>
      </c>
      <c r="E28" s="39"/>
      <c r="F28" s="39"/>
      <c r="G28" s="3"/>
      <c r="H28" s="3"/>
      <c r="J28" s="3"/>
      <c r="K28" s="3"/>
    </row>
    <row r="29" spans="1:11" s="3" customFormat="1" ht="12.75">
      <c r="A29" s="4" t="s">
        <v>10</v>
      </c>
      <c r="B29" s="34"/>
      <c r="C29" s="4">
        <v>1</v>
      </c>
      <c r="D29" s="19">
        <f>D22/C29</f>
        <v>52560.79365428572</v>
      </c>
      <c r="E29" s="19"/>
      <c r="F29" s="19" t="s">
        <v>84</v>
      </c>
      <c r="G29" s="5">
        <v>1</v>
      </c>
      <c r="H29" s="5"/>
      <c r="I29" s="2" t="s">
        <v>54</v>
      </c>
      <c r="J29" s="4"/>
      <c r="K29" s="4"/>
    </row>
    <row r="30" spans="1:11" s="4" customFormat="1" ht="12.75">
      <c r="A30" s="2" t="s">
        <v>11</v>
      </c>
      <c r="B30" s="34"/>
      <c r="C30" s="2">
        <v>1.2</v>
      </c>
      <c r="D30" s="18">
        <f>D23/C30</f>
        <v>23333.333333333336</v>
      </c>
      <c r="E30" s="18"/>
      <c r="F30" s="19" t="s">
        <v>84</v>
      </c>
      <c r="G30" s="6">
        <f>1/C30</f>
        <v>0.8333333333333334</v>
      </c>
      <c r="H30" s="6"/>
      <c r="I30" s="2" t="s">
        <v>53</v>
      </c>
      <c r="J30" s="2"/>
      <c r="K30" s="2"/>
    </row>
    <row r="31" spans="1:9" s="2" customFormat="1" ht="12.75">
      <c r="A31" s="2" t="s">
        <v>12</v>
      </c>
      <c r="B31" s="34"/>
      <c r="C31" s="2">
        <v>2.2</v>
      </c>
      <c r="D31" s="18">
        <f>D24/C31</f>
        <v>5454.545454545454</v>
      </c>
      <c r="E31" s="18"/>
      <c r="F31" s="19" t="s">
        <v>84</v>
      </c>
      <c r="G31" s="6">
        <f>1/C31</f>
        <v>0.45454545454545453</v>
      </c>
      <c r="H31" s="6"/>
      <c r="I31" s="4" t="s">
        <v>55</v>
      </c>
    </row>
    <row r="32" spans="1:9" s="1" customFormat="1" ht="12.75">
      <c r="A32" s="1" t="s">
        <v>93</v>
      </c>
      <c r="B32" s="35"/>
      <c r="D32" s="17">
        <f>D29+D30+D31</f>
        <v>81348.67244216452</v>
      </c>
      <c r="E32" s="17"/>
      <c r="F32" s="19" t="s">
        <v>84</v>
      </c>
      <c r="G32" s="24">
        <f>D32/D25</f>
        <v>0.8788674905489852</v>
      </c>
      <c r="H32" s="24"/>
      <c r="I32" s="1" t="s">
        <v>56</v>
      </c>
    </row>
    <row r="33" spans="1:11" s="2" customFormat="1" ht="12.75">
      <c r="A33" s="1"/>
      <c r="B33" s="34"/>
      <c r="C33" s="1"/>
      <c r="D33" s="17"/>
      <c r="E33" s="17"/>
      <c r="F33" s="17"/>
      <c r="G33" s="1"/>
      <c r="H33" s="1"/>
      <c r="I33" s="1"/>
      <c r="J33" s="1"/>
      <c r="K33" s="1"/>
    </row>
    <row r="34" spans="2:9" s="1" customFormat="1" ht="12.75">
      <c r="B34" s="34"/>
      <c r="D34" s="17"/>
      <c r="E34" s="17"/>
      <c r="F34" s="17"/>
      <c r="I34" s="4"/>
    </row>
    <row r="35" spans="1:11" s="1" customFormat="1" ht="12.75">
      <c r="A35" s="1" t="s">
        <v>13</v>
      </c>
      <c r="B35" s="34"/>
      <c r="C35" s="4"/>
      <c r="D35" s="19"/>
      <c r="E35" s="19"/>
      <c r="F35" s="19"/>
      <c r="G35" s="4"/>
      <c r="H35" s="4"/>
      <c r="I35" s="2"/>
      <c r="J35" s="4"/>
      <c r="K35" s="4"/>
    </row>
    <row r="36" spans="1:8" s="2" customFormat="1" ht="12.75">
      <c r="A36" s="2" t="s">
        <v>14</v>
      </c>
      <c r="B36" s="34"/>
      <c r="D36" s="14">
        <v>0.11</v>
      </c>
      <c r="E36" s="14"/>
      <c r="F36" s="14" t="s">
        <v>67</v>
      </c>
      <c r="G36" s="7" t="s">
        <v>57</v>
      </c>
      <c r="H36" s="7"/>
    </row>
    <row r="37" spans="1:8" s="2" customFormat="1" ht="12.75">
      <c r="A37" s="2" t="s">
        <v>15</v>
      </c>
      <c r="B37" s="34"/>
      <c r="C37" s="2">
        <v>1.6</v>
      </c>
      <c r="D37" s="14">
        <f>D36*C37</f>
        <v>0.17600000000000002</v>
      </c>
      <c r="E37" s="14"/>
      <c r="F37" s="14" t="s">
        <v>67</v>
      </c>
      <c r="G37" s="7" t="s">
        <v>97</v>
      </c>
      <c r="H37" s="7"/>
    </row>
    <row r="38" spans="1:8" s="1" customFormat="1" ht="12.75">
      <c r="A38" s="1" t="s">
        <v>92</v>
      </c>
      <c r="B38" s="34"/>
      <c r="D38" s="17">
        <f>D37*D32</f>
        <v>14317.366349820957</v>
      </c>
      <c r="E38" s="17"/>
      <c r="F38" s="17" t="s">
        <v>68</v>
      </c>
      <c r="G38" s="3"/>
      <c r="H38" s="3"/>
    </row>
    <row r="39" spans="2:8" s="1" customFormat="1" ht="12.75">
      <c r="B39" s="34"/>
      <c r="D39" s="17"/>
      <c r="E39" s="17"/>
      <c r="F39" s="17"/>
      <c r="G39" s="3"/>
      <c r="H39" s="3"/>
    </row>
    <row r="40" spans="2:6" s="2" customFormat="1" ht="12.75">
      <c r="B40" s="34"/>
      <c r="D40" s="18"/>
      <c r="E40" s="18"/>
      <c r="F40" s="18"/>
    </row>
    <row r="41" spans="1:6" s="2" customFormat="1" ht="12.75">
      <c r="A41" s="1" t="s">
        <v>16</v>
      </c>
      <c r="B41" s="34"/>
      <c r="D41" s="18"/>
      <c r="E41" s="18"/>
      <c r="F41" s="18"/>
    </row>
    <row r="42" spans="1:6" s="2" customFormat="1" ht="12.75">
      <c r="A42" s="2" t="s">
        <v>72</v>
      </c>
      <c r="B42" s="34"/>
      <c r="D42" s="18">
        <v>45</v>
      </c>
      <c r="E42" s="18"/>
      <c r="F42" s="18" t="s">
        <v>91</v>
      </c>
    </row>
    <row r="43" spans="1:6" s="2" customFormat="1" ht="12.75">
      <c r="A43" s="2" t="s">
        <v>73</v>
      </c>
      <c r="B43" s="34" t="s">
        <v>17</v>
      </c>
      <c r="D43" s="18">
        <v>1.5</v>
      </c>
      <c r="E43" s="18"/>
      <c r="F43" s="18" t="s">
        <v>69</v>
      </c>
    </row>
    <row r="44" spans="1:8" s="2" customFormat="1" ht="12.75">
      <c r="A44" s="2" t="s">
        <v>74</v>
      </c>
      <c r="B44" s="34"/>
      <c r="D44" s="18">
        <f>45/60*D43*D21</f>
        <v>268.77678573214286</v>
      </c>
      <c r="E44" s="18"/>
      <c r="F44" s="18" t="s">
        <v>70</v>
      </c>
      <c r="G44" s="7" t="s">
        <v>18</v>
      </c>
      <c r="H44" s="7"/>
    </row>
    <row r="45" spans="1:8" s="2" customFormat="1" ht="12.75">
      <c r="A45" s="2" t="s">
        <v>90</v>
      </c>
      <c r="B45" s="34" t="s">
        <v>19</v>
      </c>
      <c r="D45" s="18">
        <v>2.62</v>
      </c>
      <c r="E45" s="18"/>
      <c r="F45" s="18" t="s">
        <v>71</v>
      </c>
      <c r="G45" s="7"/>
      <c r="H45" s="7"/>
    </row>
    <row r="46" spans="1:9" s="1" customFormat="1" ht="12.75">
      <c r="A46" s="1" t="s">
        <v>88</v>
      </c>
      <c r="B46" s="34"/>
      <c r="D46" s="17">
        <f>D45*D44</f>
        <v>704.1951786182143</v>
      </c>
      <c r="E46" s="17"/>
      <c r="F46" s="17" t="s">
        <v>68</v>
      </c>
      <c r="G46" s="8">
        <f>D46/D47</f>
        <v>0.04687895977292477</v>
      </c>
      <c r="H46" s="8"/>
      <c r="I46" s="4" t="s">
        <v>49</v>
      </c>
    </row>
    <row r="47" spans="1:8" s="1" customFormat="1" ht="12.75">
      <c r="A47" s="1" t="s">
        <v>89</v>
      </c>
      <c r="B47" s="34"/>
      <c r="D47" s="17">
        <f>D38+D46</f>
        <v>15021.561528439172</v>
      </c>
      <c r="E47" s="17"/>
      <c r="F47" s="17" t="s">
        <v>68</v>
      </c>
      <c r="G47" s="3"/>
      <c r="H47" s="3"/>
    </row>
    <row r="48" spans="2:8" s="1" customFormat="1" ht="12.75">
      <c r="B48" s="34"/>
      <c r="D48" s="17"/>
      <c r="E48" s="17"/>
      <c r="F48" s="17"/>
      <c r="G48" s="3"/>
      <c r="H48" s="3"/>
    </row>
    <row r="49" spans="2:6" s="2" customFormat="1" ht="12.75">
      <c r="B49" s="34"/>
      <c r="D49" s="18"/>
      <c r="E49" s="18"/>
      <c r="F49" s="18"/>
    </row>
    <row r="50" spans="1:6" s="2" customFormat="1" ht="12.75">
      <c r="A50" s="1" t="s">
        <v>20</v>
      </c>
      <c r="B50" s="34"/>
      <c r="D50" s="18"/>
      <c r="E50" s="18"/>
      <c r="F50" s="18"/>
    </row>
    <row r="51" spans="1:9" s="2" customFormat="1" ht="12.75">
      <c r="A51" s="2" t="s">
        <v>21</v>
      </c>
      <c r="B51" s="34"/>
      <c r="D51" s="18">
        <f>G51*D47</f>
        <v>300.43123056878346</v>
      </c>
      <c r="E51" s="18"/>
      <c r="F51" s="18" t="s">
        <v>68</v>
      </c>
      <c r="G51" s="9">
        <v>0.02</v>
      </c>
      <c r="H51" s="9"/>
      <c r="I51" s="2" t="s">
        <v>22</v>
      </c>
    </row>
    <row r="52" spans="1:9" s="2" customFormat="1" ht="12.75">
      <c r="A52" s="2" t="s">
        <v>23</v>
      </c>
      <c r="B52" s="34"/>
      <c r="D52" s="18">
        <f>G52*D47</f>
        <v>901.2936917063503</v>
      </c>
      <c r="E52" s="18"/>
      <c r="F52" s="18" t="s">
        <v>68</v>
      </c>
      <c r="G52" s="9">
        <v>0.06</v>
      </c>
      <c r="H52" s="9"/>
      <c r="I52" s="2" t="s">
        <v>61</v>
      </c>
    </row>
    <row r="53" spans="1:9" s="2" customFormat="1" ht="12.75">
      <c r="A53" s="2" t="s">
        <v>24</v>
      </c>
      <c r="B53" s="34"/>
      <c r="D53" s="18">
        <f>1%*D47</f>
        <v>150.21561528439173</v>
      </c>
      <c r="E53" s="18"/>
      <c r="F53" s="18" t="s">
        <v>68</v>
      </c>
      <c r="G53" s="9">
        <v>0.01</v>
      </c>
      <c r="H53" s="9"/>
      <c r="I53" s="2" t="s">
        <v>22</v>
      </c>
    </row>
    <row r="54" spans="1:9" s="2" customFormat="1" ht="12.75">
      <c r="A54" s="2" t="s">
        <v>25</v>
      </c>
      <c r="B54" s="34"/>
      <c r="D54" s="18">
        <f>G54*D47</f>
        <v>450.64684585317514</v>
      </c>
      <c r="E54" s="18"/>
      <c r="F54" s="18" t="s">
        <v>68</v>
      </c>
      <c r="G54" s="9">
        <v>0.03</v>
      </c>
      <c r="H54" s="9"/>
      <c r="I54" s="2" t="s">
        <v>62</v>
      </c>
    </row>
    <row r="55" spans="1:8" s="1" customFormat="1" ht="12.75">
      <c r="A55" s="1" t="s">
        <v>26</v>
      </c>
      <c r="B55" s="34"/>
      <c r="D55" s="17">
        <f>D51+D52+D53+D54</f>
        <v>1802.5873834127008</v>
      </c>
      <c r="E55" s="17"/>
      <c r="F55" s="17" t="s">
        <v>68</v>
      </c>
      <c r="G55" s="10">
        <f>G51+G52+G53+G54</f>
        <v>0.12</v>
      </c>
      <c r="H55" s="10"/>
    </row>
    <row r="56" spans="1:8" s="1" customFormat="1" ht="12.75">
      <c r="A56" s="1" t="s">
        <v>27</v>
      </c>
      <c r="B56" s="34"/>
      <c r="D56" s="17">
        <f>D47+D55</f>
        <v>16824.148911851873</v>
      </c>
      <c r="E56" s="17"/>
      <c r="F56" s="17" t="s">
        <v>68</v>
      </c>
      <c r="G56" s="10"/>
      <c r="H56" s="10"/>
    </row>
    <row r="57" spans="2:8" s="1" customFormat="1" ht="12.75">
      <c r="B57" s="34"/>
      <c r="D57" s="17"/>
      <c r="E57" s="17"/>
      <c r="F57" s="17"/>
      <c r="G57" s="10"/>
      <c r="H57" s="10"/>
    </row>
    <row r="58" spans="2:6" s="2" customFormat="1" ht="12.75">
      <c r="B58" s="34"/>
      <c r="D58" s="18"/>
      <c r="E58" s="18"/>
      <c r="F58" s="18"/>
    </row>
    <row r="59" spans="1:8" s="1" customFormat="1" ht="12.75">
      <c r="A59" s="1" t="s">
        <v>39</v>
      </c>
      <c r="B59" s="34" t="s">
        <v>58</v>
      </c>
      <c r="D59" s="17">
        <f>D56*20%</f>
        <v>3364.8297823703747</v>
      </c>
      <c r="E59" s="17"/>
      <c r="F59" s="17" t="s">
        <v>68</v>
      </c>
      <c r="G59" s="10">
        <v>0.2</v>
      </c>
      <c r="H59" s="10"/>
    </row>
    <row r="60" spans="1:9" s="2" customFormat="1" ht="12.75">
      <c r="A60" s="2" t="s">
        <v>85</v>
      </c>
      <c r="B60" s="34"/>
      <c r="D60" s="18">
        <f>D56+D59</f>
        <v>20188.97869422225</v>
      </c>
      <c r="E60" s="18"/>
      <c r="F60" s="18" t="s">
        <v>68</v>
      </c>
      <c r="I60" s="1"/>
    </row>
    <row r="61" spans="1:11" s="2" customFormat="1" ht="12.75">
      <c r="A61" s="1" t="s">
        <v>85</v>
      </c>
      <c r="B61" s="34"/>
      <c r="C61" s="1"/>
      <c r="D61" s="16">
        <f>D60/1000</f>
        <v>20.18897869422225</v>
      </c>
      <c r="E61" s="16"/>
      <c r="F61" s="16" t="s">
        <v>82</v>
      </c>
      <c r="G61" s="1"/>
      <c r="H61" s="1"/>
      <c r="J61" s="1"/>
      <c r="K61" s="1"/>
    </row>
    <row r="62" spans="1:11" s="1" customFormat="1" ht="12.75">
      <c r="A62" s="2"/>
      <c r="B62" s="34"/>
      <c r="C62" s="2"/>
      <c r="D62" s="18"/>
      <c r="E62" s="18"/>
      <c r="F62" s="18"/>
      <c r="G62" s="2"/>
      <c r="H62" s="2"/>
      <c r="I62" s="2"/>
      <c r="J62" s="2"/>
      <c r="K62" s="2"/>
    </row>
    <row r="63" spans="1:11" s="1" customFormat="1" ht="12.75">
      <c r="A63" s="2"/>
      <c r="B63" s="34"/>
      <c r="C63" s="2"/>
      <c r="D63" s="18"/>
      <c r="E63" s="18"/>
      <c r="F63" s="18"/>
      <c r="G63" s="2"/>
      <c r="H63" s="2"/>
      <c r="I63" s="2"/>
      <c r="J63" s="2"/>
      <c r="K63" s="2"/>
    </row>
    <row r="64" spans="1:6" s="1" customFormat="1" ht="12.75">
      <c r="A64" s="1" t="s">
        <v>48</v>
      </c>
      <c r="B64" s="35"/>
      <c r="D64" s="17"/>
      <c r="E64" s="17"/>
      <c r="F64" s="17"/>
    </row>
    <row r="65" spans="1:8" s="2" customFormat="1" ht="12.75">
      <c r="A65" s="2" t="s">
        <v>28</v>
      </c>
      <c r="B65" s="34" t="s">
        <v>29</v>
      </c>
      <c r="D65" s="28">
        <v>6560000000</v>
      </c>
      <c r="E65" s="28"/>
      <c r="F65" s="28" t="s">
        <v>84</v>
      </c>
      <c r="G65" s="7" t="s">
        <v>98</v>
      </c>
      <c r="H65" s="7"/>
    </row>
    <row r="66" spans="1:8" s="2" customFormat="1" ht="12.75">
      <c r="A66" s="2" t="s">
        <v>86</v>
      </c>
      <c r="B66" s="34" t="s">
        <v>96</v>
      </c>
      <c r="D66" s="28">
        <v>7000000000</v>
      </c>
      <c r="E66" s="28"/>
      <c r="F66" s="28" t="s">
        <v>82</v>
      </c>
      <c r="G66" s="7"/>
      <c r="H66" s="7"/>
    </row>
    <row r="67" spans="1:8" s="2" customFormat="1" ht="12.75">
      <c r="A67" s="2" t="s">
        <v>30</v>
      </c>
      <c r="B67" s="34"/>
      <c r="D67" s="14">
        <f>D66/D65</f>
        <v>1.0670731707317074</v>
      </c>
      <c r="E67" s="14"/>
      <c r="F67" s="14" t="s">
        <v>83</v>
      </c>
      <c r="G67" s="7"/>
      <c r="H67" s="7"/>
    </row>
    <row r="68" spans="1:9" s="2" customFormat="1" ht="12.75">
      <c r="A68" s="2" t="s">
        <v>31</v>
      </c>
      <c r="B68" s="34" t="s">
        <v>32</v>
      </c>
      <c r="D68" s="20">
        <f>9/4</f>
        <v>2.25</v>
      </c>
      <c r="E68" s="20"/>
      <c r="F68" s="20"/>
      <c r="G68" s="13">
        <f>1-(1/D68)</f>
        <v>0.5555555555555556</v>
      </c>
      <c r="H68" s="13"/>
      <c r="I68" s="2" t="s">
        <v>43</v>
      </c>
    </row>
    <row r="69" spans="1:9" s="2" customFormat="1" ht="12.75">
      <c r="A69" s="2" t="s">
        <v>87</v>
      </c>
      <c r="B69" s="34"/>
      <c r="D69" s="11">
        <f>D67/D68</f>
        <v>0.4742547425474255</v>
      </c>
      <c r="E69" s="15"/>
      <c r="F69" s="15" t="s">
        <v>83</v>
      </c>
      <c r="G69" s="13"/>
      <c r="H69" s="13"/>
      <c r="I69" s="1"/>
    </row>
    <row r="70" spans="1:11" s="2" customFormat="1" ht="12.75">
      <c r="A70" s="1" t="s">
        <v>33</v>
      </c>
      <c r="B70" s="34"/>
      <c r="C70" s="1"/>
      <c r="D70" s="12">
        <f>D61/D69</f>
        <v>42.56990364667434</v>
      </c>
      <c r="E70" s="12"/>
      <c r="F70" s="38" t="s">
        <v>94</v>
      </c>
      <c r="G70" s="3"/>
      <c r="H70" s="3"/>
      <c r="J70" s="1"/>
      <c r="K70" s="1"/>
    </row>
    <row r="71" spans="1:11" s="1" customFormat="1" ht="12.75">
      <c r="A71" s="2"/>
      <c r="B71" s="34"/>
      <c r="C71" s="2"/>
      <c r="D71" s="2"/>
      <c r="E71" s="2"/>
      <c r="F71" s="2"/>
      <c r="G71" s="2"/>
      <c r="H71" s="2"/>
      <c r="I71" s="2"/>
      <c r="J71" s="2"/>
      <c r="K71" s="2"/>
    </row>
    <row r="72" spans="2:9" s="22" customFormat="1" ht="12.75">
      <c r="B72" s="36"/>
      <c r="I72" s="23"/>
    </row>
    <row r="73" spans="1:11" s="27" customFormat="1" ht="12.75">
      <c r="A73" s="25" t="s">
        <v>34</v>
      </c>
      <c r="B73" s="30"/>
      <c r="C73" s="25"/>
      <c r="D73" s="25"/>
      <c r="E73" s="25"/>
      <c r="F73" s="25"/>
      <c r="G73" s="25"/>
      <c r="H73" s="25"/>
      <c r="I73" s="26"/>
      <c r="J73" s="25"/>
      <c r="K73" s="25"/>
    </row>
    <row r="74" spans="1:11" s="25" customFormat="1" ht="12.75">
      <c r="A74" s="26" t="s">
        <v>35</v>
      </c>
      <c r="B74" s="31" t="s">
        <v>32</v>
      </c>
      <c r="C74" s="26" t="s">
        <v>95</v>
      </c>
      <c r="D74" s="26"/>
      <c r="E74" s="26"/>
      <c r="F74" s="26"/>
      <c r="G74" s="26"/>
      <c r="H74" s="26"/>
      <c r="I74" s="26"/>
      <c r="J74" s="26"/>
      <c r="K74" s="26"/>
    </row>
    <row r="75" spans="1:3" s="26" customFormat="1" ht="12.75">
      <c r="A75" s="26" t="s">
        <v>36</v>
      </c>
      <c r="B75" s="31" t="s">
        <v>19</v>
      </c>
      <c r="C75" s="26" t="s">
        <v>37</v>
      </c>
    </row>
    <row r="76" spans="1:3" s="26" customFormat="1" ht="12.75">
      <c r="A76" s="26" t="s">
        <v>60</v>
      </c>
      <c r="B76" s="31" t="s">
        <v>58</v>
      </c>
      <c r="C76" s="26" t="s">
        <v>59</v>
      </c>
    </row>
    <row r="77" spans="1:3" s="29" customFormat="1" ht="12.75">
      <c r="A77" s="29" t="s">
        <v>17</v>
      </c>
      <c r="B77" s="32" t="s">
        <v>17</v>
      </c>
      <c r="C77" s="29" t="s">
        <v>38</v>
      </c>
    </row>
    <row r="78" spans="1:11" s="4" customFormat="1" ht="12.75">
      <c r="A78" s="2"/>
      <c r="B78" s="34"/>
      <c r="C78" s="2"/>
      <c r="D78" s="2"/>
      <c r="E78" s="2"/>
      <c r="F78" s="2"/>
      <c r="G78" s="2"/>
      <c r="H78" s="2"/>
      <c r="I78" s="2"/>
      <c r="J78" s="2"/>
      <c r="K7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2007-03-28T13:09:36Z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